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4"/>
  </bookViews>
  <sheets>
    <sheet name="Item1" sheetId="1" r:id="rId1"/>
    <sheet name="Item2" sheetId="2" r:id="rId2"/>
    <sheet name="Item3" sheetId="3" r:id="rId3"/>
    <sheet name="Item4" sheetId="4" r:id="rId4"/>
    <sheet name="TOTAL" sheetId="11" r:id="rId5"/>
    <sheet name="menores" sheetId="12" r:id="rId6"/>
  </sheets>
  <definedNames>
    <definedName name="_xlnm.Print_Area" localSheetId="5">menores!$A$1:$F$18</definedName>
    <definedName name="_xlnm.Print_Area" localSheetId="4">TOTAL!$A$1:$F$14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3" i="11" l="1"/>
  <c r="E13" i="11"/>
  <c r="D17" i="12" l="1"/>
  <c r="C17" i="12"/>
  <c r="B17" i="12"/>
  <c r="D15" i="12"/>
  <c r="C15" i="12"/>
  <c r="B15" i="12"/>
  <c r="D13" i="12"/>
  <c r="C13" i="12"/>
  <c r="B13" i="12"/>
  <c r="D11" i="12"/>
  <c r="C11" i="12"/>
  <c r="B11" i="12"/>
  <c r="D6" i="11"/>
  <c r="C6" i="11"/>
  <c r="B6" i="11"/>
  <c r="D5" i="11"/>
  <c r="C5" i="11"/>
  <c r="C12" i="11" s="1"/>
  <c r="B5" i="11"/>
  <c r="B12" i="11" s="1"/>
  <c r="D4" i="11"/>
  <c r="C4" i="11"/>
  <c r="C11" i="11" s="1"/>
  <c r="B4" i="11"/>
  <c r="B11" i="11" s="1"/>
  <c r="D3" i="11"/>
  <c r="C3" i="11"/>
  <c r="C10" i="11" s="1"/>
  <c r="B3" i="11"/>
  <c r="B10" i="11" s="1"/>
  <c r="H20" i="4"/>
  <c r="G20" i="4" s="1"/>
  <c r="B16" i="12" s="1"/>
  <c r="F20" i="4"/>
  <c r="D20" i="4"/>
  <c r="B20" i="4"/>
  <c r="I17" i="4"/>
  <c r="I16" i="4"/>
  <c r="I15" i="4"/>
  <c r="I14" i="4"/>
  <c r="I13" i="4"/>
  <c r="I12" i="4"/>
  <c r="I11" i="4"/>
  <c r="I10" i="4"/>
  <c r="I9" i="4"/>
  <c r="I8" i="4"/>
  <c r="I7" i="4"/>
  <c r="I6" i="4"/>
  <c r="F3" i="4"/>
  <c r="E17" i="12" s="1"/>
  <c r="H20" i="3"/>
  <c r="G20" i="3" s="1"/>
  <c r="B14" i="12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I8" i="3"/>
  <c r="I7" i="3"/>
  <c r="I6" i="3"/>
  <c r="F3" i="3"/>
  <c r="E15" i="12" s="1"/>
  <c r="H20" i="2"/>
  <c r="G20" i="2" s="1"/>
  <c r="B12" i="12" s="1"/>
  <c r="F20" i="2"/>
  <c r="D20" i="2"/>
  <c r="B20" i="2"/>
  <c r="I17" i="2"/>
  <c r="I16" i="2"/>
  <c r="I15" i="2"/>
  <c r="I14" i="2"/>
  <c r="I13" i="2"/>
  <c r="I12" i="2"/>
  <c r="I11" i="2"/>
  <c r="I10" i="2"/>
  <c r="I9" i="2"/>
  <c r="F3" i="2"/>
  <c r="E13" i="12" s="1"/>
  <c r="H20" i="1"/>
  <c r="G20" i="1" s="1"/>
  <c r="B10" i="1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F3" i="1"/>
  <c r="E11" i="12" s="1"/>
  <c r="C20" i="3" l="1"/>
  <c r="I5" i="3" s="1"/>
  <c r="F13" i="12"/>
  <c r="F11" i="12"/>
  <c r="A20" i="4"/>
  <c r="C20" i="4" s="1"/>
  <c r="F15" i="12"/>
  <c r="F17" i="12"/>
  <c r="A20" i="2"/>
  <c r="C20" i="2" s="1"/>
  <c r="A20" i="1"/>
  <c r="C20" i="1" s="1"/>
  <c r="I7" i="2" l="1"/>
  <c r="I8" i="2"/>
  <c r="I5" i="2"/>
  <c r="I6" i="2"/>
  <c r="I5" i="1"/>
  <c r="I6" i="1"/>
  <c r="I4" i="4"/>
  <c r="I5" i="4"/>
  <c r="I3" i="4"/>
  <c r="I3" i="3"/>
  <c r="I4" i="3"/>
  <c r="I4" i="2"/>
  <c r="I4" i="1"/>
  <c r="I3" i="2"/>
  <c r="I3" i="1"/>
  <c r="E20" i="1" s="1"/>
  <c r="F18" i="12"/>
  <c r="E20" i="4" l="1"/>
  <c r="E3" i="4" s="1"/>
  <c r="E6" i="11" s="1"/>
  <c r="F6" i="11" s="1"/>
  <c r="E20" i="2"/>
  <c r="E3" i="2" s="1"/>
  <c r="E4" i="11" s="1"/>
  <c r="F4" i="11" s="1"/>
  <c r="E3" i="1"/>
  <c r="E3" i="11" s="1"/>
  <c r="E10" i="11" s="1"/>
  <c r="F10" i="11" s="1"/>
  <c r="H22" i="1"/>
  <c r="H23" i="1" s="1"/>
  <c r="F3" i="11"/>
  <c r="E20" i="3"/>
  <c r="H22" i="4" l="1"/>
  <c r="H23" i="4" s="1"/>
  <c r="E11" i="11"/>
  <c r="F11" i="11" s="1"/>
  <c r="H22" i="2"/>
  <c r="H23" i="2" s="1"/>
  <c r="E3" i="3"/>
  <c r="E5" i="11" s="1"/>
  <c r="H22" i="3"/>
  <c r="H23" i="3" s="1"/>
  <c r="F5" i="11" l="1"/>
  <c r="F7" i="11" s="1"/>
  <c r="E12" i="11"/>
  <c r="F12" i="11" s="1"/>
  <c r="F14" i="11" s="1"/>
</calcChain>
</file>

<file path=xl/sharedStrings.xml><?xml version="1.0" encoding="utf-8"?>
<sst xmlns="http://schemas.openxmlformats.org/spreadsheetml/2006/main" count="160" uniqueCount="58">
  <si>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</si>
  <si>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</si>
  <si>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</si>
  <si>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</si>
  <si>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</si>
  <si>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</si>
  <si>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</si>
  <si>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</si>
  <si>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</si>
  <si>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</si>
  <si>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</si>
  <si>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</si>
  <si>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</si>
  <si>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</si>
  <si>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</si>
  <si>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</si>
  <si>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</si>
  <si>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</si>
  <si>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</si>
  <si>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</si>
  <si>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</si>
  <si>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</si>
  <si>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</si>
  <si>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</si>
  <si>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</si>
  <si>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</si>
  <si>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</si>
  <si>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</si>
  <si>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</si>
  <si>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</si>
  <si>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</si>
  <si>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</si>
  <si>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</si>
  <si>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</si>
  <si>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</si>
  <si>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</si>
  <si>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</si>
  <si>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</si>
  <si>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</si>
  <si>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</si>
  <si>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TRIBUNAL REGIONAL ELEITORAL DA BAHIA</t>
  </si>
  <si>
    <t>Seção de Análise e Aquisições</t>
  </si>
  <si>
    <t xml:space="preserve">licença de serviço de autenticação por múltiplos fatores
</t>
  </si>
  <si>
    <t>token de autenticação</t>
  </si>
  <si>
    <t>Serviço de treinamento</t>
  </si>
  <si>
    <t>serviço</t>
  </si>
  <si>
    <t>unidade</t>
  </si>
  <si>
    <t xml:space="preserve">EXBIZ INTERMEDIAÇÃO DE NEGOCIOS </t>
  </si>
  <si>
    <t>PTLS SERVICOS DE TECNOLOGIA E ASSESSORIA</t>
  </si>
  <si>
    <t>TI SAFE SEGURANCA CIBERNETICA</t>
  </si>
  <si>
    <t>RESULTADO DA ESTIMATIVA - TRE-BA</t>
  </si>
  <si>
    <t>MULTITECNOLOGIA SERVICOS DE INFORMATICA</t>
  </si>
  <si>
    <t xml:space="preserve">ALLCOMNET TECNOLOGIA E SISTEMAS LTDA </t>
  </si>
  <si>
    <t>AMERICANAS</t>
  </si>
  <si>
    <t>CASAS BAHIA</t>
  </si>
  <si>
    <t>DIGITEC SHOP</t>
  </si>
  <si>
    <t>MAGAZINE LUIZA</t>
  </si>
  <si>
    <t>Serviço de Instalação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</si>
</sst>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 applyProtection="1">
      <alignment wrapText="1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4086225</xdr:colOff>
      <xdr:row>0</xdr:row>
      <xdr:rowOff>0</xdr:rowOff>
    </xdr:from>
    <xdr:to>
      <xdr:col>1</xdr:col>
      <xdr:colOff>4790025</xdr:colOff>
      <xdr:row>4</xdr:row>
      <xdr:rowOff>88455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695825" y="0"/>
          <a:ext cx="703800" cy="73615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10" sqref="H10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42</v>
      </c>
      <c r="C3" s="52" t="s">
        <v>3</v>
      </c>
      <c r="D3" s="53">
        <v>36477</v>
      </c>
      <c r="E3" s="54">
        <f>IF(C20&lt;=25%,D20,MIN(E20:F20))</f>
        <v>405.8</v>
      </c>
      <c r="F3" s="54">
        <f>MIN(H3:H17)</f>
        <v>270.10000000000002</v>
      </c>
      <c r="G3" s="44" t="s">
        <v>47</v>
      </c>
      <c r="H3" s="7">
        <v>595</v>
      </c>
      <c r="I3" s="8" t="str">
        <f t="shared" ref="I3:I17" si="0">IF(H3="","",(IF($C$20&lt;25%,"N/A",IF(H3&lt;=($D$20+$A$20),H3,"Descartado"))))</f>
        <v>Descartado</v>
      </c>
    </row>
    <row r="4" spans="1:9">
      <c r="A4" s="50"/>
      <c r="B4" s="51"/>
      <c r="C4" s="52"/>
      <c r="D4" s="53"/>
      <c r="E4" s="54"/>
      <c r="F4" s="54"/>
      <c r="G4" s="6" t="s">
        <v>48</v>
      </c>
      <c r="H4" s="7">
        <v>461.3</v>
      </c>
      <c r="I4" s="8">
        <f t="shared" si="0"/>
        <v>461.3</v>
      </c>
    </row>
    <row r="5" spans="1:9">
      <c r="A5" s="50"/>
      <c r="B5" s="51"/>
      <c r="C5" s="52"/>
      <c r="D5" s="53"/>
      <c r="E5" s="54"/>
      <c r="F5" s="54"/>
      <c r="G5" s="6" t="s">
        <v>51</v>
      </c>
      <c r="H5" s="7">
        <v>486</v>
      </c>
      <c r="I5" s="8">
        <f t="shared" si="0"/>
        <v>486</v>
      </c>
    </row>
    <row r="6" spans="1:9">
      <c r="A6" s="50"/>
      <c r="B6" s="51"/>
      <c r="C6" s="52"/>
      <c r="D6" s="53"/>
      <c r="E6" s="54"/>
      <c r="F6" s="54"/>
      <c r="G6" s="6" t="s">
        <v>52</v>
      </c>
      <c r="H6" s="7">
        <v>270.10000000000002</v>
      </c>
      <c r="I6" s="8">
        <f t="shared" si="0"/>
        <v>270.10000000000002</v>
      </c>
    </row>
    <row r="7" spans="1:9">
      <c r="A7" s="50"/>
      <c r="B7" s="51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1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7" t="s">
        <v>16</v>
      </c>
      <c r="H19" s="47"/>
      <c r="I19" s="18"/>
    </row>
    <row r="20" spans="1:11">
      <c r="A20" s="19">
        <f>IF(B20&lt;2,"N/A",(STDEV(H3:H17)))</f>
        <v>135.12248764238552</v>
      </c>
      <c r="B20" s="19">
        <f>COUNT(H3:H17)</f>
        <v>4</v>
      </c>
      <c r="C20" s="20">
        <f>IF(B20&lt;2,"N/A",(A20/D20))</f>
        <v>0.29821780543452991</v>
      </c>
      <c r="D20" s="21">
        <f>ROUND(AVERAGE(H3:H17),2)</f>
        <v>453.1</v>
      </c>
      <c r="E20" s="22">
        <f>IFERROR(ROUND(IF(B20&lt;2,"N/A",(IF(C20&lt;=25%,"N/A",AVERAGE(I3:I17)))),2),"N/A")</f>
        <v>405.8</v>
      </c>
      <c r="F20" s="22">
        <f>ROUND(MEDIAN(H3:H17),2)</f>
        <v>473.65</v>
      </c>
      <c r="G20" s="23" t="str">
        <f>INDEX(G3:G17,MATCH(H20,H3:H17,0))</f>
        <v xml:space="preserve">ALLCOMNET TECNOLOGIA E SISTEMAS LTDA </v>
      </c>
      <c r="H20" s="24">
        <f>MIN(H3:H17)</f>
        <v>270.10000000000002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8"/>
      <c r="E22" s="48"/>
      <c r="F22" s="30"/>
      <c r="G22" s="31" t="s">
        <v>17</v>
      </c>
      <c r="H22" s="32">
        <f>IF(C20&lt;=25%,D20,MIN(E20:F20))</f>
        <v>405.8</v>
      </c>
    </row>
    <row r="23" spans="1:11">
      <c r="B23" s="25"/>
      <c r="C23" s="25"/>
      <c r="D23" s="48"/>
      <c r="E23" s="48"/>
      <c r="F23" s="33"/>
      <c r="G23" s="4" t="s">
        <v>18</v>
      </c>
      <c r="H23" s="24">
        <f>ROUND(H22,2)*D3</f>
        <v>14802366.6</v>
      </c>
    </row>
    <row r="24" spans="1:11">
      <c r="B24" s="29"/>
      <c r="C24" s="29"/>
      <c r="D24" s="18"/>
      <c r="E24" s="18"/>
    </row>
    <row r="26" spans="1:11" ht="12.75" customHeight="1">
      <c r="A26" s="45" t="s">
        <v>19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>
      <c r="A27" s="45" t="s">
        <v>20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>
      <c r="A28" s="45" t="s">
        <v>21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>
      <c r="A29" s="45" t="s">
        <v>22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>
      <c r="A30" s="45" t="s">
        <v>23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>
      <c r="A31" s="45" t="s">
        <v>24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>
      <c r="A32" s="46" t="s">
        <v>25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10" sqref="H10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43</v>
      </c>
      <c r="C3" s="52" t="s">
        <v>46</v>
      </c>
      <c r="D3" s="53">
        <v>17925</v>
      </c>
      <c r="E3" s="54">
        <f>IF(C20&lt;=25%,D20,MIN(E20:F20))</f>
        <v>341.38</v>
      </c>
      <c r="F3" s="54">
        <f>MIN(H3:H17)</f>
        <v>294.57</v>
      </c>
      <c r="G3" s="44" t="s">
        <v>47</v>
      </c>
      <c r="H3" s="7">
        <v>900</v>
      </c>
      <c r="I3" s="8" t="str">
        <f t="shared" ref="I3:I17" si="0">IF(H3="","",(IF($C$20&lt;25%,"N/A",IF(H3&lt;=($D$20+$A$20),H3,"Descartado"))))</f>
        <v>Descartado</v>
      </c>
    </row>
    <row r="4" spans="1:9">
      <c r="A4" s="50"/>
      <c r="B4" s="51"/>
      <c r="C4" s="52"/>
      <c r="D4" s="53"/>
      <c r="E4" s="54"/>
      <c r="F4" s="54"/>
      <c r="G4" s="6" t="s">
        <v>48</v>
      </c>
      <c r="H4" s="7">
        <v>310.95</v>
      </c>
      <c r="I4" s="8">
        <f t="shared" si="0"/>
        <v>310.95</v>
      </c>
    </row>
    <row r="5" spans="1:9">
      <c r="A5" s="50"/>
      <c r="B5" s="51"/>
      <c r="C5" s="52"/>
      <c r="D5" s="53"/>
      <c r="E5" s="54"/>
      <c r="F5" s="54"/>
      <c r="G5" s="6" t="s">
        <v>53</v>
      </c>
      <c r="H5" s="7">
        <v>294.57</v>
      </c>
      <c r="I5" s="8">
        <f t="shared" si="0"/>
        <v>294.57</v>
      </c>
    </row>
    <row r="6" spans="1:9">
      <c r="A6" s="50"/>
      <c r="B6" s="51"/>
      <c r="C6" s="52"/>
      <c r="D6" s="53"/>
      <c r="E6" s="54"/>
      <c r="F6" s="54"/>
      <c r="G6" s="6" t="s">
        <v>54</v>
      </c>
      <c r="H6" s="7">
        <v>361</v>
      </c>
      <c r="I6" s="8">
        <f t="shared" si="0"/>
        <v>361</v>
      </c>
    </row>
    <row r="7" spans="1:9">
      <c r="A7" s="50"/>
      <c r="B7" s="51"/>
      <c r="C7" s="52"/>
      <c r="D7" s="53"/>
      <c r="E7" s="54"/>
      <c r="F7" s="54"/>
      <c r="G7" s="6" t="s">
        <v>55</v>
      </c>
      <c r="H7" s="7">
        <v>399</v>
      </c>
      <c r="I7" s="8">
        <f t="shared" si="0"/>
        <v>399</v>
      </c>
    </row>
    <row r="8" spans="1:9">
      <c r="A8" s="50"/>
      <c r="B8" s="51"/>
      <c r="C8" s="52"/>
      <c r="D8" s="53"/>
      <c r="E8" s="54"/>
      <c r="F8" s="54"/>
      <c r="G8" s="6" t="s">
        <v>56</v>
      </c>
      <c r="H8" s="7">
        <v>800</v>
      </c>
      <c r="I8" s="8" t="str">
        <f t="shared" si="0"/>
        <v>Descartado</v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7" t="s">
        <v>16</v>
      </c>
      <c r="H19" s="47"/>
      <c r="I19" s="18"/>
    </row>
    <row r="20" spans="1:11">
      <c r="A20" s="19">
        <f>IF(B20&lt;2,"N/A",(STDEV(H3:H17)))</f>
        <v>267.11342497149025</v>
      </c>
      <c r="B20" s="19">
        <f>COUNT(H3:H17)</f>
        <v>6</v>
      </c>
      <c r="C20" s="20">
        <f>IF(B20&lt;2,"N/A",(A20/D20))</f>
        <v>0.52280870776538446</v>
      </c>
      <c r="D20" s="21">
        <f>ROUND(AVERAGE(H3:H17),2)</f>
        <v>510.92</v>
      </c>
      <c r="E20" s="22">
        <f>IFERROR(ROUND(IF(B20&lt;2,"N/A",(IF(C20&lt;=25%,"N/A",AVERAGE(I3:I17)))),2),"N/A")</f>
        <v>341.38</v>
      </c>
      <c r="F20" s="22">
        <f>ROUND(MEDIAN(H3:H17),2)</f>
        <v>380</v>
      </c>
      <c r="G20" s="23" t="str">
        <f>INDEX(G3:G17,MATCH(H20,H3:H17,0))</f>
        <v>AMERICANAS</v>
      </c>
      <c r="H20" s="24">
        <f>MIN(H3:H17)</f>
        <v>294.57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8"/>
      <c r="E22" s="48"/>
      <c r="F22" s="30"/>
      <c r="G22" s="31" t="s">
        <v>17</v>
      </c>
      <c r="H22" s="32">
        <f>IF(C20&lt;=25%,D20,MIN(E20:F20))</f>
        <v>341.38</v>
      </c>
    </row>
    <row r="23" spans="1:11">
      <c r="B23" s="25"/>
      <c r="C23" s="25"/>
      <c r="D23" s="48"/>
      <c r="E23" s="48"/>
      <c r="F23" s="33"/>
      <c r="G23" s="4" t="s">
        <v>18</v>
      </c>
      <c r="H23" s="24">
        <f>ROUND(H22,2)*D3</f>
        <v>6119236.5</v>
      </c>
    </row>
    <row r="24" spans="1:11">
      <c r="B24" s="29"/>
      <c r="C24" s="29"/>
      <c r="D24" s="18"/>
      <c r="E24" s="18"/>
    </row>
    <row r="26" spans="1:11" ht="12.75" customHeight="1">
      <c r="A26" s="45" t="s">
        <v>19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>
      <c r="A27" s="45" t="s">
        <v>20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>
      <c r="A28" s="45" t="s">
        <v>21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>
      <c r="A29" s="45" t="s">
        <v>22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>
      <c r="A30" s="45" t="s">
        <v>23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>
      <c r="A31" s="45" t="s">
        <v>24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>
      <c r="A32" s="46" t="s">
        <v>25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57</v>
      </c>
      <c r="C3" s="52" t="s">
        <v>45</v>
      </c>
      <c r="D3" s="53">
        <v>23</v>
      </c>
      <c r="E3" s="54">
        <f>IF(C20&lt;=25%,D20,MIN(E20:F20))</f>
        <v>11293.91</v>
      </c>
      <c r="F3" s="54">
        <f>MIN(H3:H17)</f>
        <v>8347.82</v>
      </c>
      <c r="G3" s="44" t="s">
        <v>47</v>
      </c>
      <c r="H3" s="7">
        <v>14240</v>
      </c>
      <c r="I3" s="8">
        <f t="shared" ref="I3:I17" si="0">IF(H3="","",(IF($C$20&lt;25%,"N/A",IF(H3&lt;=($D$20+$A$20),H3,"Descartado"))))</f>
        <v>14240</v>
      </c>
    </row>
    <row r="4" spans="1:9">
      <c r="A4" s="50"/>
      <c r="B4" s="51"/>
      <c r="C4" s="52"/>
      <c r="D4" s="53"/>
      <c r="E4" s="54"/>
      <c r="F4" s="54"/>
      <c r="G4" s="6" t="s">
        <v>48</v>
      </c>
      <c r="H4" s="7">
        <v>84861.42</v>
      </c>
      <c r="I4" s="8" t="str">
        <f t="shared" si="0"/>
        <v>Descartado</v>
      </c>
    </row>
    <row r="5" spans="1:9">
      <c r="A5" s="50"/>
      <c r="B5" s="51"/>
      <c r="C5" s="52"/>
      <c r="D5" s="53"/>
      <c r="E5" s="54"/>
      <c r="F5" s="54"/>
      <c r="G5" s="6" t="s">
        <v>49</v>
      </c>
      <c r="H5" s="7">
        <v>8347.82</v>
      </c>
      <c r="I5" s="8">
        <f t="shared" si="0"/>
        <v>8347.82</v>
      </c>
    </row>
    <row r="6" spans="1:9">
      <c r="A6" s="50"/>
      <c r="B6" s="51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1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1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7" t="s">
        <v>16</v>
      </c>
      <c r="H19" s="47"/>
      <c r="I19" s="18"/>
    </row>
    <row r="20" spans="1:11">
      <c r="A20" s="19">
        <f>IF(B20&lt;2,"N/A",(STDEV(H3:H17)))</f>
        <v>42576.272212209158</v>
      </c>
      <c r="B20" s="19">
        <f>COUNT(H3:H17)</f>
        <v>3</v>
      </c>
      <c r="C20" s="20">
        <f>IF(B20&lt;2,"N/A",(A20/D20))</f>
        <v>1.1887364538268674</v>
      </c>
      <c r="D20" s="21">
        <f>ROUND(AVERAGE(H3:H17),2)</f>
        <v>35816.410000000003</v>
      </c>
      <c r="E20" s="22">
        <f>IFERROR(ROUND(IF(B20&lt;2,"N/A",(IF(C20&lt;=25%,"N/A",AVERAGE(I3:I17)))),2),"N/A")</f>
        <v>11293.91</v>
      </c>
      <c r="F20" s="22">
        <f>ROUND(MEDIAN(H3:H17),2)</f>
        <v>14240</v>
      </c>
      <c r="G20" s="23" t="str">
        <f>INDEX(G3:G17,MATCH(H20,H3:H17,0))</f>
        <v>TI SAFE SEGURANCA CIBERNETICA</v>
      </c>
      <c r="H20" s="24">
        <f>MIN(H3:H17)</f>
        <v>8347.82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8"/>
      <c r="E22" s="48"/>
      <c r="F22" s="30"/>
      <c r="G22" s="31" t="s">
        <v>17</v>
      </c>
      <c r="H22" s="32">
        <f>IF(C20&lt;=25%,D20,MIN(E20:F20))</f>
        <v>11293.91</v>
      </c>
    </row>
    <row r="23" spans="1:11">
      <c r="B23" s="25"/>
      <c r="C23" s="25"/>
      <c r="D23" s="48"/>
      <c r="E23" s="48"/>
      <c r="F23" s="33"/>
      <c r="G23" s="4" t="s">
        <v>18</v>
      </c>
      <c r="H23" s="24">
        <f>ROUND(H22,2)*D3</f>
        <v>259759.93</v>
      </c>
    </row>
    <row r="24" spans="1:11">
      <c r="B24" s="29"/>
      <c r="C24" s="29"/>
      <c r="D24" s="18"/>
      <c r="E24" s="18"/>
    </row>
    <row r="26" spans="1:11" ht="12.75" customHeight="1">
      <c r="A26" s="45" t="s">
        <v>19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>
      <c r="A27" s="45" t="s">
        <v>20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>
      <c r="A28" s="45" t="s">
        <v>21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>
      <c r="A29" s="45" t="s">
        <v>22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>
      <c r="A30" s="45" t="s">
        <v>23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>
      <c r="A31" s="45" t="s">
        <v>24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>
      <c r="A32" s="46" t="s">
        <v>25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44</v>
      </c>
      <c r="C3" s="52" t="s">
        <v>45</v>
      </c>
      <c r="D3" s="53">
        <v>23</v>
      </c>
      <c r="E3" s="54">
        <f>IF(C20&lt;=25%,D20,MIN(E20:F20))</f>
        <v>29292.7</v>
      </c>
      <c r="F3" s="54">
        <f>MIN(H3:H17)</f>
        <v>22000</v>
      </c>
      <c r="G3" s="44" t="s">
        <v>47</v>
      </c>
      <c r="H3" s="7">
        <v>22000</v>
      </c>
      <c r="I3" s="8">
        <f t="shared" ref="I3:I17" si="0">IF(H3="","",(IF($C$20&lt;25%,"N/A",IF(H3&lt;=($D$20+$A$20),H3,"Descartado"))))</f>
        <v>22000</v>
      </c>
    </row>
    <row r="4" spans="1:9">
      <c r="A4" s="50"/>
      <c r="B4" s="51"/>
      <c r="C4" s="52"/>
      <c r="D4" s="53"/>
      <c r="E4" s="54"/>
      <c r="F4" s="54"/>
      <c r="G4" s="6" t="s">
        <v>48</v>
      </c>
      <c r="H4" s="7">
        <v>54603.38</v>
      </c>
      <c r="I4" s="8" t="str">
        <f t="shared" si="0"/>
        <v>Descartado</v>
      </c>
    </row>
    <row r="5" spans="1:9">
      <c r="A5" s="50"/>
      <c r="B5" s="51"/>
      <c r="C5" s="52"/>
      <c r="D5" s="53"/>
      <c r="E5" s="54"/>
      <c r="F5" s="54"/>
      <c r="G5" s="6" t="s">
        <v>49</v>
      </c>
      <c r="H5" s="7">
        <v>36585.4</v>
      </c>
      <c r="I5" s="8">
        <f t="shared" si="0"/>
        <v>36585.4</v>
      </c>
    </row>
    <row r="6" spans="1:9">
      <c r="A6" s="50"/>
      <c r="B6" s="51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1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1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7" t="s">
        <v>16</v>
      </c>
      <c r="H19" s="47"/>
      <c r="I19" s="18"/>
    </row>
    <row r="20" spans="1:11">
      <c r="A20" s="19">
        <f>IF(B20&lt;2,"N/A",(STDEV(H3:H17)))</f>
        <v>16331.77824500852</v>
      </c>
      <c r="B20" s="19">
        <f>COUNT(H3:H17)</f>
        <v>3</v>
      </c>
      <c r="C20" s="20">
        <f>IF(B20&lt;2,"N/A",(A20/D20))</f>
        <v>0.43286392046689404</v>
      </c>
      <c r="D20" s="21">
        <f>ROUND(AVERAGE(H3:H17),2)</f>
        <v>37729.589999999997</v>
      </c>
      <c r="E20" s="22">
        <f>IFERROR(ROUND(IF(B20&lt;2,"N/A",(IF(C20&lt;=25%,"N/A",AVERAGE(I3:I17)))),2),"N/A")</f>
        <v>29292.7</v>
      </c>
      <c r="F20" s="22">
        <f>ROUND(MEDIAN(H3:H17),2)</f>
        <v>36585.4</v>
      </c>
      <c r="G20" s="23" t="str">
        <f>INDEX(G3:G17,MATCH(H20,H3:H17,0))</f>
        <v xml:space="preserve">EXBIZ INTERMEDIAÇÃO DE NEGOCIOS </v>
      </c>
      <c r="H20" s="24">
        <f>MIN(H3:H17)</f>
        <v>22000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8"/>
      <c r="E22" s="48"/>
      <c r="F22" s="30"/>
      <c r="G22" s="31" t="s">
        <v>17</v>
      </c>
      <c r="H22" s="32">
        <f>IF(C20&lt;=25%,D20,MIN(E20:F20))</f>
        <v>29292.7</v>
      </c>
    </row>
    <row r="23" spans="1:11">
      <c r="B23" s="25"/>
      <c r="C23" s="25"/>
      <c r="D23" s="48"/>
      <c r="E23" s="48"/>
      <c r="F23" s="33"/>
      <c r="G23" s="4" t="s">
        <v>18</v>
      </c>
      <c r="H23" s="24">
        <f>ROUND(H22,2)*D3</f>
        <v>673732.1</v>
      </c>
    </row>
    <row r="24" spans="1:11">
      <c r="B24" s="29"/>
      <c r="C24" s="29"/>
      <c r="D24" s="18"/>
      <c r="E24" s="18"/>
    </row>
    <row r="26" spans="1:11" ht="12.75" customHeight="1">
      <c r="A26" s="45" t="s">
        <v>19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>
      <c r="A27" s="45" t="s">
        <v>20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>
      <c r="A28" s="45" t="s">
        <v>21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>
      <c r="A29" s="45" t="s">
        <v>22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>
      <c r="A30" s="45" t="s">
        <v>23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>
      <c r="A31" s="45" t="s">
        <v>24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>
      <c r="A32" s="46" t="s">
        <v>25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5"/>
  <sheetViews>
    <sheetView tabSelected="1" view="pageBreakPreview" zoomScaleNormal="100" workbookViewId="0">
      <selection activeCell="F18" sqref="F18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22.7109375" style="34" customWidth="1"/>
    <col min="7" max="13" width="9.140625" style="35"/>
    <col min="14" max="1023" width="9.140625" style="34"/>
    <col min="1024" max="1024" width="11.5703125" customWidth="1"/>
  </cols>
  <sheetData>
    <row r="1" spans="1:6" ht="15" customHeight="1">
      <c r="A1" s="55" t="s">
        <v>29</v>
      </c>
      <c r="B1" s="55"/>
      <c r="C1" s="55"/>
      <c r="D1" s="55"/>
      <c r="E1" s="55"/>
      <c r="F1" s="55"/>
    </row>
    <row r="2" spans="1:6" ht="25.5">
      <c r="A2" s="36" t="s">
        <v>30</v>
      </c>
      <c r="B2" s="36" t="s">
        <v>31</v>
      </c>
      <c r="C2" s="36" t="s">
        <v>32</v>
      </c>
      <c r="D2" s="36" t="s">
        <v>33</v>
      </c>
      <c r="E2" s="36" t="s">
        <v>34</v>
      </c>
      <c r="F2" s="36" t="s">
        <v>35</v>
      </c>
    </row>
    <row r="3" spans="1:6" ht="25.5">
      <c r="A3" s="37">
        <v>1</v>
      </c>
      <c r="B3" s="38" t="str">
        <f>Item1!B3</f>
        <v xml:space="preserve">licença de serviço de autenticação por múltiplos fatores
</v>
      </c>
      <c r="C3" s="37" t="str">
        <f>Item1!C3</f>
        <v>UNIDADE</v>
      </c>
      <c r="D3" s="37">
        <f>Item1!D3</f>
        <v>36477</v>
      </c>
      <c r="E3" s="39">
        <f>Item1!E3</f>
        <v>405.8</v>
      </c>
      <c r="F3" s="39">
        <f>(ROUND(E3,2)*D3)</f>
        <v>14802366.6</v>
      </c>
    </row>
    <row r="4" spans="1:6">
      <c r="A4" s="37">
        <v>2</v>
      </c>
      <c r="B4" s="38" t="str">
        <f>Item2!B3</f>
        <v>token de autenticação</v>
      </c>
      <c r="C4" s="37" t="str">
        <f>Item2!C3</f>
        <v>unidade</v>
      </c>
      <c r="D4" s="37">
        <f>Item2!D3</f>
        <v>17925</v>
      </c>
      <c r="E4" s="39">
        <f>Item2!E3</f>
        <v>341.38</v>
      </c>
      <c r="F4" s="39">
        <f>(ROUND(E4,2)*D4)</f>
        <v>6119236.5</v>
      </c>
    </row>
    <row r="5" spans="1:6">
      <c r="A5" s="37">
        <v>3</v>
      </c>
      <c r="B5" s="38" t="str">
        <f>Item3!B3</f>
        <v>Serviço de Instalação</v>
      </c>
      <c r="C5" s="37" t="str">
        <f>Item3!C3</f>
        <v>serviço</v>
      </c>
      <c r="D5" s="37">
        <f>Item3!D3</f>
        <v>23</v>
      </c>
      <c r="E5" s="39">
        <f>Item3!E3</f>
        <v>11293.91</v>
      </c>
      <c r="F5" s="39">
        <f>(ROUND(E5,2)*D5)</f>
        <v>259759.93</v>
      </c>
    </row>
    <row r="6" spans="1:6">
      <c r="A6" s="37">
        <v>4</v>
      </c>
      <c r="B6" s="38" t="str">
        <f>Item4!B3</f>
        <v>Serviço de treinamento</v>
      </c>
      <c r="C6" s="37" t="str">
        <f>Item4!C3</f>
        <v>serviço</v>
      </c>
      <c r="D6" s="37">
        <f>Item4!D3</f>
        <v>23</v>
      </c>
      <c r="E6" s="39">
        <f>Item4!E3</f>
        <v>29292.7</v>
      </c>
      <c r="F6" s="39">
        <f>(ROUND(E6,2)*D6)</f>
        <v>673732.1</v>
      </c>
    </row>
    <row r="7" spans="1:6" ht="15.75">
      <c r="A7" s="40"/>
      <c r="B7" s="40"/>
      <c r="C7" s="55" t="s">
        <v>36</v>
      </c>
      <c r="D7" s="55"/>
      <c r="E7" s="55"/>
      <c r="F7" s="41">
        <f>SUM(F3:F6)</f>
        <v>21855095.130000003</v>
      </c>
    </row>
    <row r="8" spans="1:6" ht="15.75">
      <c r="A8" s="55" t="s">
        <v>50</v>
      </c>
      <c r="B8" s="55"/>
      <c r="C8" s="55"/>
      <c r="D8" s="55"/>
      <c r="E8" s="55"/>
      <c r="F8" s="55"/>
    </row>
    <row r="9" spans="1:6" ht="25.5">
      <c r="A9" s="36" t="s">
        <v>30</v>
      </c>
      <c r="B9" s="36" t="s">
        <v>31</v>
      </c>
      <c r="C9" s="36" t="s">
        <v>32</v>
      </c>
      <c r="D9" s="36" t="s">
        <v>33</v>
      </c>
      <c r="E9" s="36" t="s">
        <v>34</v>
      </c>
      <c r="F9" s="36" t="s">
        <v>35</v>
      </c>
    </row>
    <row r="10" spans="1:6" ht="25.5">
      <c r="A10" s="37">
        <v>1</v>
      </c>
      <c r="B10" s="38" t="str">
        <f>B3</f>
        <v xml:space="preserve">licença de serviço de autenticação por múltiplos fatores
</v>
      </c>
      <c r="C10" s="37" t="str">
        <f t="shared" ref="C10:E10" si="0">C3</f>
        <v>UNIDADE</v>
      </c>
      <c r="D10" s="37">
        <v>3000</v>
      </c>
      <c r="E10" s="39">
        <f t="shared" si="0"/>
        <v>405.8</v>
      </c>
      <c r="F10" s="39">
        <f>(ROUND(E10,2)*D10)</f>
        <v>1217400</v>
      </c>
    </row>
    <row r="11" spans="1:6">
      <c r="A11" s="37">
        <v>2</v>
      </c>
      <c r="B11" s="38" t="str">
        <f t="shared" ref="B11:E12" si="1">B4</f>
        <v>token de autenticação</v>
      </c>
      <c r="C11" s="37" t="str">
        <f t="shared" si="1"/>
        <v>unidade</v>
      </c>
      <c r="D11" s="37">
        <v>3000</v>
      </c>
      <c r="E11" s="39">
        <f t="shared" si="1"/>
        <v>341.38</v>
      </c>
      <c r="F11" s="39">
        <f>(ROUND(E11,2)*D11)</f>
        <v>1024140</v>
      </c>
    </row>
    <row r="12" spans="1:6">
      <c r="A12" s="37">
        <v>3</v>
      </c>
      <c r="B12" s="38" t="str">
        <f t="shared" si="1"/>
        <v>Serviço de Instalação</v>
      </c>
      <c r="C12" s="37" t="str">
        <f t="shared" si="1"/>
        <v>serviço</v>
      </c>
      <c r="D12" s="37">
        <v>1</v>
      </c>
      <c r="E12" s="39">
        <f t="shared" si="1"/>
        <v>11293.91</v>
      </c>
      <c r="F12" s="39">
        <f>(ROUND(E12,2)*D12)</f>
        <v>11293.91</v>
      </c>
    </row>
    <row r="13" spans="1:6">
      <c r="A13" s="37">
        <v>4</v>
      </c>
      <c r="B13" s="38" t="s">
        <v>44</v>
      </c>
      <c r="C13" s="37" t="s">
        <v>45</v>
      </c>
      <c r="D13" s="37">
        <v>1</v>
      </c>
      <c r="E13" s="39">
        <f>673732.1/23</f>
        <v>29292.7</v>
      </c>
      <c r="F13" s="39">
        <f>(ROUND(E13,2)*D13)</f>
        <v>29292.7</v>
      </c>
    </row>
    <row r="14" spans="1:6" ht="15.75">
      <c r="A14" s="40"/>
      <c r="B14" s="40"/>
      <c r="C14" s="55" t="s">
        <v>36</v>
      </c>
      <c r="D14" s="55"/>
      <c r="E14" s="55"/>
      <c r="F14" s="41">
        <f>SUM(F10:F12)</f>
        <v>2252833.91</v>
      </c>
    </row>
    <row r="15" spans="1:6" ht="15" customHeight="1"/>
  </sheetData>
  <mergeCells count="4">
    <mergeCell ref="A1:F1"/>
    <mergeCell ref="C7:E7"/>
    <mergeCell ref="A8:F8"/>
    <mergeCell ref="C14:E14"/>
  </mergeCells>
  <pageMargins left="0.51180555555555496" right="0.51180555555555496" top="0.78749999999999998" bottom="0.78749999999999998" header="0.51180555555555496" footer="0.51180555555555496"/>
  <pageSetup paperSize="9" scale="59" firstPageNumber="0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MJ18"/>
  <sheetViews>
    <sheetView view="pageBreakPreview" topLeftCell="A7" zoomScaleNormal="100" workbookViewId="0">
      <selection activeCell="A7" sqref="A6:F7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21.5703125" style="34" customWidth="1"/>
    <col min="7" max="14" width="9.140625" style="35"/>
    <col min="15" max="1024" width="9.140625" style="34"/>
  </cols>
  <sheetData>
    <row r="6" spans="1:6">
      <c r="A6" s="56" t="s">
        <v>40</v>
      </c>
      <c r="B6" s="56"/>
      <c r="C6" s="56"/>
      <c r="D6" s="56"/>
      <c r="E6" s="56"/>
      <c r="F6" s="56"/>
    </row>
    <row r="7" spans="1:6">
      <c r="A7" s="56" t="s">
        <v>41</v>
      </c>
      <c r="B7" s="56"/>
      <c r="C7" s="56"/>
      <c r="D7" s="56"/>
      <c r="E7" s="56"/>
      <c r="F7" s="56"/>
    </row>
    <row r="8" spans="1:6" s="35" customFormat="1" ht="15.75" customHeight="1">
      <c r="A8" s="55" t="s">
        <v>37</v>
      </c>
      <c r="B8" s="55"/>
      <c r="C8" s="55"/>
      <c r="D8" s="55"/>
      <c r="E8" s="55"/>
      <c r="F8" s="55"/>
    </row>
    <row r="9" spans="1:6" s="35" customFormat="1" ht="25.5">
      <c r="A9" s="36" t="s">
        <v>30</v>
      </c>
      <c r="B9" s="36" t="s">
        <v>31</v>
      </c>
      <c r="C9" s="36" t="s">
        <v>32</v>
      </c>
      <c r="D9" s="36" t="s">
        <v>33</v>
      </c>
      <c r="E9" s="36" t="s">
        <v>34</v>
      </c>
      <c r="F9" s="36" t="s">
        <v>35</v>
      </c>
    </row>
    <row r="10" spans="1:6" s="35" customFormat="1" ht="17.25">
      <c r="A10" s="43" t="s">
        <v>38</v>
      </c>
      <c r="B10" s="57" t="str">
        <f>Item1!G20</f>
        <v xml:space="preserve">ALLCOMNET TECNOLOGIA E SISTEMAS LTDA </v>
      </c>
      <c r="C10" s="57"/>
      <c r="D10" s="57"/>
      <c r="E10" s="57"/>
      <c r="F10" s="57"/>
    </row>
    <row r="11" spans="1:6" s="35" customFormat="1" ht="25.5">
      <c r="A11" s="37">
        <v>1</v>
      </c>
      <c r="B11" s="38" t="str">
        <f>Item1!B3</f>
        <v xml:space="preserve">licença de serviço de autenticação por múltiplos fatores
</v>
      </c>
      <c r="C11" s="37" t="str">
        <f>Item1!C3</f>
        <v>UNIDADE</v>
      </c>
      <c r="D11" s="37">
        <f>Item1!D3</f>
        <v>36477</v>
      </c>
      <c r="E11" s="39">
        <f>Item1!F3</f>
        <v>270.10000000000002</v>
      </c>
      <c r="F11" s="39">
        <f>(ROUND(E11,2)*D11)</f>
        <v>9852437.7000000011</v>
      </c>
    </row>
    <row r="12" spans="1:6" s="35" customFormat="1" ht="17.25">
      <c r="A12" s="43" t="s">
        <v>38</v>
      </c>
      <c r="B12" s="57" t="str">
        <f>Item2!G20</f>
        <v>AMERICANAS</v>
      </c>
      <c r="C12" s="57"/>
      <c r="D12" s="57"/>
      <c r="E12" s="57"/>
      <c r="F12" s="57"/>
    </row>
    <row r="13" spans="1:6">
      <c r="A13" s="37">
        <v>2</v>
      </c>
      <c r="B13" s="38" t="str">
        <f>Item2!B3</f>
        <v>token de autenticação</v>
      </c>
      <c r="C13" s="37" t="str">
        <f>Item2!C3</f>
        <v>unidade</v>
      </c>
      <c r="D13" s="37">
        <f>Item2!D3</f>
        <v>17925</v>
      </c>
      <c r="E13" s="39">
        <f>Item2!F3</f>
        <v>294.57</v>
      </c>
      <c r="F13" s="39">
        <f>(ROUND(E13,2)*D13)</f>
        <v>5280167.25</v>
      </c>
    </row>
    <row r="14" spans="1:6" ht="17.25">
      <c r="A14" s="43" t="s">
        <v>38</v>
      </c>
      <c r="B14" s="57" t="str">
        <f>Item3!G20</f>
        <v>TI SAFE SEGURANCA CIBERNETICA</v>
      </c>
      <c r="C14" s="57"/>
      <c r="D14" s="57"/>
      <c r="E14" s="57"/>
      <c r="F14" s="57"/>
    </row>
    <row r="15" spans="1:6">
      <c r="A15" s="37">
        <v>3</v>
      </c>
      <c r="B15" s="38" t="str">
        <f>Item3!B3</f>
        <v>Serviço de Instalação</v>
      </c>
      <c r="C15" s="37" t="str">
        <f>Item3!C3</f>
        <v>serviço</v>
      </c>
      <c r="D15" s="37">
        <f>Item3!D3</f>
        <v>23</v>
      </c>
      <c r="E15" s="39">
        <f>Item3!F3</f>
        <v>8347.82</v>
      </c>
      <c r="F15" s="39">
        <f>(ROUND(E15,2)*D15)</f>
        <v>191999.86</v>
      </c>
    </row>
    <row r="16" spans="1:6" ht="12.75" customHeight="1">
      <c r="A16" s="43" t="s">
        <v>38</v>
      </c>
      <c r="B16" s="57" t="str">
        <f>Item4!G20</f>
        <v xml:space="preserve">EXBIZ INTERMEDIAÇÃO DE NEGOCIOS </v>
      </c>
      <c r="C16" s="57"/>
      <c r="D16" s="57"/>
      <c r="E16" s="57"/>
      <c r="F16" s="57"/>
    </row>
    <row r="17" spans="1:6">
      <c r="A17" s="37">
        <v>4</v>
      </c>
      <c r="B17" s="38" t="str">
        <f>Item4!B3</f>
        <v>Serviço de treinamento</v>
      </c>
      <c r="C17" s="37" t="str">
        <f>Item4!C3</f>
        <v>serviço</v>
      </c>
      <c r="D17" s="37">
        <f>Item4!D3</f>
        <v>23</v>
      </c>
      <c r="E17" s="39">
        <f>Item4!F3</f>
        <v>22000</v>
      </c>
      <c r="F17" s="39">
        <f>(ROUND(E17,2)*D17)</f>
        <v>506000</v>
      </c>
    </row>
    <row r="18" spans="1:6" ht="15.75" customHeight="1">
      <c r="A18" s="40"/>
      <c r="B18" s="40"/>
      <c r="C18" s="55" t="s">
        <v>39</v>
      </c>
      <c r="D18" s="55"/>
      <c r="E18" s="55"/>
      <c r="F18" s="41">
        <f>SUM(F11:F17)</f>
        <v>15830604.810000001</v>
      </c>
    </row>
  </sheetData>
  <mergeCells count="8">
    <mergeCell ref="A6:F6"/>
    <mergeCell ref="A7:F7"/>
    <mergeCell ref="C18:E18"/>
    <mergeCell ref="A8:F8"/>
    <mergeCell ref="B10:F10"/>
    <mergeCell ref="B12:F12"/>
    <mergeCell ref="B14:F14"/>
    <mergeCell ref="B16:F16"/>
  </mergeCells>
  <pageMargins left="0.51180555555555496" right="0.51180555555555496" top="0.78749999999999998" bottom="0.78749999999999998" header="0.51180555555555496" footer="0.51180555555555496"/>
  <pageSetup paperSize="9" scale="59" firstPageNumber="0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Item1</vt:lpstr>
      <vt:lpstr>Item2</vt:lpstr>
      <vt:lpstr>Item3</vt:lpstr>
      <vt:lpstr>Item4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</cp:revision>
  <cp:lastPrinted>2022-07-13T22:10:57Z</cp:lastPrinted>
  <dcterms:created xsi:type="dcterms:W3CDTF">2019-01-16T20:04:04Z</dcterms:created>
  <dcterms:modified xsi:type="dcterms:W3CDTF">2022-07-25T15:10:50Z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